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<sst xmlns="http://schemas.openxmlformats.org/spreadsheetml/2006/main" count="461" uniqueCount="164">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</sst>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1" sqref="B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163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274409.28</v>
      </c>
      <c r="H8" s="103">
        <f>G8-F8</f>
        <v>-87133.65899999999</v>
      </c>
      <c r="I8" s="210">
        <f aca="true" t="shared" si="0" ref="I8:I15">G8/F8</f>
        <v>0.7589949917401098</v>
      </c>
      <c r="J8" s="104">
        <f aca="true" t="shared" si="1" ref="J8:J52">G8-E8</f>
        <v>-1306224.52</v>
      </c>
      <c r="K8" s="156">
        <f aca="true" t="shared" si="2" ref="K8:K14">G8/E8</f>
        <v>0.17360711886586255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-19136.48999999999</v>
      </c>
      <c r="T8" s="143">
        <f aca="true" t="shared" si="6" ref="T8:T20">G8/R8</f>
        <v>0.9348091781394091</v>
      </c>
      <c r="U8" s="103">
        <f>U9+U15+U18+U19+U23+U17</f>
        <v>119781.5</v>
      </c>
      <c r="V8" s="103">
        <f>V9+V15+V18+V19+V23+V17</f>
        <v>32517.360000000008</v>
      </c>
      <c r="W8" s="103">
        <f>V8-U8</f>
        <v>-87264.13999999998</v>
      </c>
      <c r="X8" s="143">
        <f aca="true" t="shared" si="7" ref="X8:X15">V8/U8</f>
        <v>0.2714723058235204</v>
      </c>
      <c r="Y8" s="199">
        <f aca="true" t="shared" si="8" ref="Y8:Y22">T8-Q8</f>
        <v>-0.25400723339172193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165510.79</v>
      </c>
      <c r="H9" s="102">
        <f>G9-F9</f>
        <v>-43685.549</v>
      </c>
      <c r="I9" s="208">
        <f t="shared" si="0"/>
        <v>0.7911744096057054</v>
      </c>
      <c r="J9" s="108">
        <f t="shared" si="1"/>
        <v>-790692.21</v>
      </c>
      <c r="K9" s="148">
        <f t="shared" si="2"/>
        <v>0.17309168659792953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3323.430000000022</v>
      </c>
      <c r="T9" s="144">
        <f t="shared" si="6"/>
        <v>1.0204913009250538</v>
      </c>
      <c r="U9" s="107">
        <f>F9-лютий!F9</f>
        <v>70204</v>
      </c>
      <c r="V9" s="110">
        <f>G9-лютий!G9</f>
        <v>25431.920000000013</v>
      </c>
      <c r="W9" s="111">
        <f>V9-U9</f>
        <v>-44772.07999999999</v>
      </c>
      <c r="X9" s="148">
        <f t="shared" si="7"/>
        <v>0.36225742122955973</v>
      </c>
      <c r="Y9" s="200">
        <f t="shared" si="8"/>
        <v>-0.21201209096210372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152092.79</v>
      </c>
      <c r="H10" s="71">
        <f aca="true" t="shared" si="9" ref="H10:H47">G10-F10</f>
        <v>-40785.91</v>
      </c>
      <c r="I10" s="209">
        <f t="shared" si="0"/>
        <v>0.7885411401051542</v>
      </c>
      <c r="J10" s="72">
        <f t="shared" si="1"/>
        <v>-729710.21</v>
      </c>
      <c r="K10" s="75">
        <f t="shared" si="2"/>
        <v>0.17247932928329798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3777.420000000013</v>
      </c>
      <c r="T10" s="145">
        <f t="shared" si="6"/>
        <v>1.02546883711378</v>
      </c>
      <c r="U10" s="73">
        <f>F10-лютий!F10</f>
        <v>65100.000000000015</v>
      </c>
      <c r="V10" s="98">
        <f>G10-лютий!G10</f>
        <v>24303.34000000001</v>
      </c>
      <c r="W10" s="74">
        <f aca="true" t="shared" si="10" ref="W10:W52">V10-U10</f>
        <v>-40796.66</v>
      </c>
      <c r="X10" s="75">
        <f t="shared" si="7"/>
        <v>0.37332319508448547</v>
      </c>
      <c r="Y10" s="198">
        <f t="shared" si="8"/>
        <v>-0.21668260750921098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8273.14</v>
      </c>
      <c r="H11" s="71">
        <f t="shared" si="9"/>
        <v>-2481.5600000000013</v>
      </c>
      <c r="I11" s="209">
        <f t="shared" si="0"/>
        <v>0.769258091811022</v>
      </c>
      <c r="J11" s="72">
        <f t="shared" si="1"/>
        <v>-41626.86</v>
      </c>
      <c r="K11" s="75">
        <f t="shared" si="2"/>
        <v>0.1657943887775551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-831.3400000000001</v>
      </c>
      <c r="T11" s="145">
        <f t="shared" si="6"/>
        <v>0.9086889091963517</v>
      </c>
      <c r="U11" s="73">
        <f>F11-лютий!F11</f>
        <v>3670.000000000001</v>
      </c>
      <c r="V11" s="98">
        <f>G11-лютий!G11</f>
        <v>585.7399999999998</v>
      </c>
      <c r="W11" s="74">
        <f t="shared" si="10"/>
        <v>-3084.260000000001</v>
      </c>
      <c r="X11" s="75">
        <f t="shared" si="7"/>
        <v>0.15960217983651218</v>
      </c>
      <c r="Y11" s="198">
        <f t="shared" si="8"/>
        <v>-0.2649755652971437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2001.45</v>
      </c>
      <c r="H12" s="71">
        <f t="shared" si="9"/>
        <v>-292.95900000000006</v>
      </c>
      <c r="I12" s="209">
        <f t="shared" si="0"/>
        <v>0.8723161389272793</v>
      </c>
      <c r="J12" s="72">
        <f t="shared" si="1"/>
        <v>-9998.55</v>
      </c>
      <c r="K12" s="75">
        <f t="shared" si="2"/>
        <v>0.1667875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236.76</v>
      </c>
      <c r="T12" s="145">
        <f t="shared" si="6"/>
        <v>1.1341652074868673</v>
      </c>
      <c r="U12" s="73">
        <f>F12-лютий!F12</f>
        <v>830</v>
      </c>
      <c r="V12" s="98">
        <f>G12-лютий!G12</f>
        <v>408.53</v>
      </c>
      <c r="W12" s="74">
        <f t="shared" si="10"/>
        <v>-421.47</v>
      </c>
      <c r="X12" s="75">
        <f t="shared" si="7"/>
        <v>0.4922048192771084</v>
      </c>
      <c r="Y12" s="198">
        <f t="shared" si="8"/>
        <v>0.13351061260604946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2835.8</v>
      </c>
      <c r="H13" s="71">
        <f t="shared" si="9"/>
        <v>-221.0999999999999</v>
      </c>
      <c r="I13" s="209">
        <f t="shared" si="0"/>
        <v>0.9276718243972653</v>
      </c>
      <c r="J13" s="72">
        <f t="shared" si="1"/>
        <v>-9164.2</v>
      </c>
      <c r="K13" s="75">
        <f t="shared" si="2"/>
        <v>0.23631666666666667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206.64000000000033</v>
      </c>
      <c r="T13" s="145">
        <f t="shared" si="6"/>
        <v>1.0785954449329824</v>
      </c>
      <c r="U13" s="73">
        <f>F13-лютий!F13</f>
        <v>571</v>
      </c>
      <c r="V13" s="98">
        <f>G13-лютий!G13</f>
        <v>134.33000000000038</v>
      </c>
      <c r="W13" s="74">
        <f t="shared" si="10"/>
        <v>-436.6699999999996</v>
      </c>
      <c r="X13" s="75">
        <f t="shared" si="7"/>
        <v>0.23525394045534218</v>
      </c>
      <c r="Y13" s="198">
        <f t="shared" si="8"/>
        <v>-0.11700355514772065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9203.6</v>
      </c>
      <c r="H19" s="102">
        <f t="shared" si="9"/>
        <v>-24411.4</v>
      </c>
      <c r="I19" s="208">
        <f t="shared" si="12"/>
        <v>0.27379443700728845</v>
      </c>
      <c r="J19" s="108">
        <f t="shared" si="1"/>
        <v>-142524.4</v>
      </c>
      <c r="K19" s="108">
        <f t="shared" si="11"/>
        <v>6.065854687335231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-18430.260000000002</v>
      </c>
      <c r="T19" s="146">
        <f t="shared" si="6"/>
        <v>0.3330551721692156</v>
      </c>
      <c r="U19" s="107">
        <f>F19-лютий!F19</f>
        <v>24549</v>
      </c>
      <c r="V19" s="110">
        <f>G19-лютий!G19</f>
        <v>675.0300000000007</v>
      </c>
      <c r="W19" s="111">
        <f t="shared" si="10"/>
        <v>-23873.97</v>
      </c>
      <c r="X19" s="148">
        <f t="shared" si="13"/>
        <v>0.02749725039716488</v>
      </c>
      <c r="Y19" s="197">
        <f t="shared" si="8"/>
        <v>-0.9111254413175749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9203.6</v>
      </c>
      <c r="H20" s="170">
        <f t="shared" si="9"/>
        <v>-4011.3999999999996</v>
      </c>
      <c r="I20" s="211">
        <f t="shared" si="12"/>
        <v>0.6964510026485056</v>
      </c>
      <c r="J20" s="171">
        <f t="shared" si="1"/>
        <v>-57504.4</v>
      </c>
      <c r="K20" s="171">
        <f t="shared" si="11"/>
        <v>13.796845955507585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-8530.460000000001</v>
      </c>
      <c r="T20" s="172">
        <f t="shared" si="6"/>
        <v>0.5189787335782104</v>
      </c>
      <c r="U20" s="136">
        <f>F20-лютий!F20</f>
        <v>4149</v>
      </c>
      <c r="V20" s="124">
        <f>G20-лютий!G20</f>
        <v>675.0300000000007</v>
      </c>
      <c r="W20" s="116">
        <f t="shared" si="10"/>
        <v>-3473.9699999999993</v>
      </c>
      <c r="X20" s="180">
        <f t="shared" si="13"/>
        <v>0.16269703543022432</v>
      </c>
      <c r="Y20" s="197">
        <f t="shared" si="8"/>
        <v>-0.5793403153619235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99163.03</v>
      </c>
      <c r="H23" s="102">
        <f t="shared" si="9"/>
        <v>-19388.570000000007</v>
      </c>
      <c r="I23" s="208">
        <f t="shared" si="12"/>
        <v>0.8364545902374999</v>
      </c>
      <c r="J23" s="108">
        <f t="shared" si="1"/>
        <v>-372404.1699999999</v>
      </c>
      <c r="K23" s="108">
        <f t="shared" si="11"/>
        <v>21.028398497605433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-4809.470000000001</v>
      </c>
      <c r="T23" s="147">
        <f aca="true" t="shared" si="14" ref="T23:T41">G23/R23</f>
        <v>0.9537428646998004</v>
      </c>
      <c r="U23" s="107">
        <f>F23-лютий!F23</f>
        <v>24978.5</v>
      </c>
      <c r="V23" s="110">
        <f>G23-лютий!G23</f>
        <v>6192.319999999992</v>
      </c>
      <c r="W23" s="111">
        <f t="shared" si="10"/>
        <v>-18786.180000000008</v>
      </c>
      <c r="X23" s="148">
        <f t="shared" si="13"/>
        <v>0.24790599915927666</v>
      </c>
      <c r="Y23" s="197">
        <f>T23-Q23</f>
        <v>-0.14112868906489495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35906.35</v>
      </c>
      <c r="H24" s="102">
        <f t="shared" si="9"/>
        <v>-13962.659999999996</v>
      </c>
      <c r="I24" s="208">
        <f t="shared" si="12"/>
        <v>0.7200132908192884</v>
      </c>
      <c r="J24" s="108">
        <f t="shared" si="1"/>
        <v>-180935.65</v>
      </c>
      <c r="K24" s="148">
        <f aca="true" t="shared" si="15" ref="K24:K41">G24/E24</f>
        <v>0.16558761679010522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-12657.010000000002</v>
      </c>
      <c r="T24" s="147">
        <f t="shared" si="14"/>
        <v>0.7393712049578117</v>
      </c>
      <c r="U24" s="107">
        <f>F24-лютий!F24</f>
        <v>16176.499999999993</v>
      </c>
      <c r="V24" s="110">
        <f>G24-лютий!G24</f>
        <v>2998.3299999999945</v>
      </c>
      <c r="W24" s="111">
        <f t="shared" si="10"/>
        <v>-13178.169999999998</v>
      </c>
      <c r="X24" s="148">
        <f t="shared" si="13"/>
        <v>0.1853509720891414</v>
      </c>
      <c r="Y24" s="197">
        <f aca="true" t="shared" si="16" ref="Y24:Y99">T24-Q24</f>
        <v>-0.307006839874567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5763.65</v>
      </c>
      <c r="H25" s="170">
        <f t="shared" si="9"/>
        <v>-593.8500000000004</v>
      </c>
      <c r="I25" s="211">
        <f t="shared" si="12"/>
        <v>0.906590640975226</v>
      </c>
      <c r="J25" s="171">
        <f t="shared" si="1"/>
        <v>-23020.35</v>
      </c>
      <c r="K25" s="180">
        <f t="shared" si="15"/>
        <v>0.20023797943301833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549.71</v>
      </c>
      <c r="T25" s="152">
        <f t="shared" si="14"/>
        <v>1.1054308258246164</v>
      </c>
      <c r="U25" s="136">
        <f>F25-лютий!F25</f>
        <v>936.5</v>
      </c>
      <c r="V25" s="124">
        <f>G25-лютий!G25</f>
        <v>211.1299999999992</v>
      </c>
      <c r="W25" s="116">
        <f t="shared" si="10"/>
        <v>-725.3700000000008</v>
      </c>
      <c r="X25" s="180">
        <f t="shared" si="13"/>
        <v>0.22544580886278612</v>
      </c>
      <c r="Y25" s="197">
        <f t="shared" si="16"/>
        <v>-0.027166120129922255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387.14</v>
      </c>
      <c r="H26" s="158">
        <f t="shared" si="9"/>
        <v>175.52999999999997</v>
      </c>
      <c r="I26" s="212">
        <f t="shared" si="12"/>
        <v>1.8294976607910778</v>
      </c>
      <c r="J26" s="176">
        <f t="shared" si="1"/>
        <v>-1134.8600000000001</v>
      </c>
      <c r="K26" s="191">
        <f t="shared" si="15"/>
        <v>0.2543626806833114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230.05999999999997</v>
      </c>
      <c r="T26" s="162">
        <f t="shared" si="14"/>
        <v>2.4646040234275524</v>
      </c>
      <c r="U26" s="167">
        <f>F26-лютий!F26</f>
        <v>16.5</v>
      </c>
      <c r="V26" s="167">
        <f>G26-лютий!G26</f>
        <v>73.78999999999996</v>
      </c>
      <c r="W26" s="176">
        <f t="shared" si="10"/>
        <v>57.289999999999964</v>
      </c>
      <c r="X26" s="191">
        <f t="shared" si="13"/>
        <v>4.47212121212121</v>
      </c>
      <c r="Y26" s="197">
        <f t="shared" si="16"/>
        <v>1.4585824356055694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5376.51</v>
      </c>
      <c r="H27" s="158">
        <f t="shared" si="9"/>
        <v>-769.3800000000001</v>
      </c>
      <c r="I27" s="212">
        <f t="shared" si="12"/>
        <v>0.8748139000209896</v>
      </c>
      <c r="J27" s="176">
        <f t="shared" si="1"/>
        <v>-21885.489999999998</v>
      </c>
      <c r="K27" s="191">
        <f t="shared" si="15"/>
        <v>0.19721627173354853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319.6400000000003</v>
      </c>
      <c r="T27" s="162">
        <f t="shared" si="14"/>
        <v>1.0632090601498556</v>
      </c>
      <c r="U27" s="167">
        <f>F27-лютий!F27</f>
        <v>920</v>
      </c>
      <c r="V27" s="167">
        <f>G27-лютий!G27</f>
        <v>137.34000000000106</v>
      </c>
      <c r="W27" s="176">
        <f t="shared" si="10"/>
        <v>-782.659999999999</v>
      </c>
      <c r="X27" s="191">
        <f t="shared" si="13"/>
        <v>0.14928260869565332</v>
      </c>
      <c r="Y27" s="197">
        <f t="shared" si="16"/>
        <v>-0.07739930894167424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76.84</v>
      </c>
      <c r="H28" s="218">
        <f t="shared" si="9"/>
        <v>9.040000000000006</v>
      </c>
      <c r="I28" s="220">
        <f t="shared" si="12"/>
        <v>1.1333333333333335</v>
      </c>
      <c r="J28" s="221">
        <f t="shared" si="1"/>
        <v>-239.16</v>
      </c>
      <c r="K28" s="222">
        <f t="shared" si="15"/>
        <v>0.24316455696202532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-55.49000000000001</v>
      </c>
      <c r="T28" s="222">
        <f t="shared" si="14"/>
        <v>0.5806695382755233</v>
      </c>
      <c r="U28" s="206">
        <f>F28-лютий!F28</f>
        <v>8.5</v>
      </c>
      <c r="V28" s="206">
        <f>G28-лютий!G28</f>
        <v>2.680000000000007</v>
      </c>
      <c r="W28" s="221">
        <f t="shared" si="10"/>
        <v>-5.819999999999993</v>
      </c>
      <c r="X28" s="222">
        <f t="shared" si="13"/>
        <v>0.3152941176470596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310.3</v>
      </c>
      <c r="H29" s="218">
        <f t="shared" si="9"/>
        <v>166.49</v>
      </c>
      <c r="I29" s="220">
        <f t="shared" si="12"/>
        <v>2.1577080870593144</v>
      </c>
      <c r="J29" s="221">
        <f t="shared" si="1"/>
        <v>-895.7</v>
      </c>
      <c r="K29" s="222">
        <f t="shared" si="15"/>
        <v>0.25729684908789385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285.55</v>
      </c>
      <c r="T29" s="222">
        <f t="shared" si="14"/>
        <v>12.537373737373738</v>
      </c>
      <c r="U29" s="206">
        <f>F29-лютий!F29</f>
        <v>8</v>
      </c>
      <c r="V29" s="206">
        <f>G29-лютий!G29</f>
        <v>71.11000000000001</v>
      </c>
      <c r="W29" s="221">
        <f t="shared" si="10"/>
        <v>63.110000000000014</v>
      </c>
      <c r="X29" s="222">
        <f t="shared" si="13"/>
        <v>8.888750000000002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498</v>
      </c>
      <c r="H30" s="218">
        <f t="shared" si="9"/>
        <v>177.91000000000003</v>
      </c>
      <c r="I30" s="220">
        <f t="shared" si="12"/>
        <v>1.555812427754694</v>
      </c>
      <c r="J30" s="221">
        <f t="shared" si="1"/>
        <v>-1857</v>
      </c>
      <c r="K30" s="222">
        <f t="shared" si="15"/>
        <v>0.21146496815286625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432.71</v>
      </c>
      <c r="T30" s="222">
        <f t="shared" si="14"/>
        <v>7.627508041047633</v>
      </c>
      <c r="U30" s="206">
        <f>F30-лютий!F30</f>
        <v>20</v>
      </c>
      <c r="V30" s="206">
        <f>G30-лютий!G30</f>
        <v>32.06</v>
      </c>
      <c r="W30" s="221">
        <f t="shared" si="10"/>
        <v>12.060000000000002</v>
      </c>
      <c r="X30" s="222">
        <f t="shared" si="13"/>
        <v>1.6030000000000002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4878.51</v>
      </c>
      <c r="H31" s="218">
        <f t="shared" si="9"/>
        <v>-947.29</v>
      </c>
      <c r="I31" s="220">
        <f t="shared" si="12"/>
        <v>0.8373974389783377</v>
      </c>
      <c r="J31" s="221">
        <f t="shared" si="1"/>
        <v>-20028.489999999998</v>
      </c>
      <c r="K31" s="222">
        <f t="shared" si="15"/>
        <v>0.19586903280202353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-113.06999999999971</v>
      </c>
      <c r="T31" s="222">
        <f t="shared" si="14"/>
        <v>0.9773478537857753</v>
      </c>
      <c r="U31" s="206">
        <f>F31-лютий!F31</f>
        <v>900</v>
      </c>
      <c r="V31" s="206">
        <f>G31-лютий!G31</f>
        <v>105.28000000000065</v>
      </c>
      <c r="W31" s="221"/>
      <c r="X31" s="222">
        <f t="shared" si="13"/>
        <v>0.1169777777777785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326.32</v>
      </c>
      <c r="H32" s="170">
        <f t="shared" si="9"/>
        <v>166.29</v>
      </c>
      <c r="I32" s="211">
        <f t="shared" si="12"/>
        <v>2.0391176654377303</v>
      </c>
      <c r="J32" s="171">
        <f t="shared" si="1"/>
        <v>44.31999999999999</v>
      </c>
      <c r="K32" s="180">
        <f t="shared" si="15"/>
        <v>1.1571631205673758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295.07</v>
      </c>
      <c r="T32" s="150">
        <f t="shared" si="14"/>
        <v>10.44224</v>
      </c>
      <c r="U32" s="136">
        <f>F32-лютий!F32</f>
        <v>1</v>
      </c>
      <c r="V32" s="124">
        <f>G32-лютий!G32</f>
        <v>60.5</v>
      </c>
      <c r="W32" s="116">
        <f t="shared" si="10"/>
        <v>59.5</v>
      </c>
      <c r="X32" s="180">
        <f t="shared" si="13"/>
        <v>60.5</v>
      </c>
      <c r="Y32" s="198">
        <f t="shared" si="16"/>
        <v>10.005206866069491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29816.38</v>
      </c>
      <c r="H35" s="102">
        <f t="shared" si="9"/>
        <v>-13535.099999999995</v>
      </c>
      <c r="I35" s="211">
        <f t="shared" si="12"/>
        <v>0.6877822856336163</v>
      </c>
      <c r="J35" s="171">
        <f t="shared" si="1"/>
        <v>-157959.62</v>
      </c>
      <c r="K35" s="180">
        <f t="shared" si="15"/>
        <v>0.1587869589297887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-13501.789999999997</v>
      </c>
      <c r="T35" s="149">
        <f t="shared" si="14"/>
        <v>0.6883111636525736</v>
      </c>
      <c r="U35" s="136">
        <f>F35-лютий!F35</f>
        <v>15238.999999999996</v>
      </c>
      <c r="V35" s="124">
        <f>G35-лютий!G35</f>
        <v>2726.7000000000007</v>
      </c>
      <c r="W35" s="116">
        <f t="shared" si="10"/>
        <v>-12512.299999999996</v>
      </c>
      <c r="X35" s="180">
        <f t="shared" si="13"/>
        <v>0.17892906358684962</v>
      </c>
      <c r="Y35" s="198">
        <f t="shared" si="16"/>
        <v>-0.3481426162746457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20733.77</v>
      </c>
      <c r="H37" s="158">
        <f t="shared" si="9"/>
        <v>-8252.48</v>
      </c>
      <c r="I37" s="212">
        <f t="shared" si="12"/>
        <v>0.7152967355211522</v>
      </c>
      <c r="J37" s="176">
        <f t="shared" si="1"/>
        <v>-106352.23</v>
      </c>
      <c r="K37" s="191">
        <f t="shared" si="15"/>
        <v>0.16314755362510427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-8148.960000000003</v>
      </c>
      <c r="T37" s="162">
        <f t="shared" si="14"/>
        <v>0.717860465406144</v>
      </c>
      <c r="U37" s="167">
        <f>F37-січень!F37</f>
        <v>19700</v>
      </c>
      <c r="V37" s="167">
        <f>G37-лютий!G37</f>
        <v>1764.1100000000006</v>
      </c>
      <c r="W37" s="176">
        <f t="shared" si="10"/>
        <v>-17935.89</v>
      </c>
      <c r="X37" s="191">
        <f>V37/U37</f>
        <v>0.08954873096446704</v>
      </c>
      <c r="Y37" s="197">
        <f t="shared" si="16"/>
        <v>-0.3190435968580332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8909.24</v>
      </c>
      <c r="H38" s="218">
        <f t="shared" si="9"/>
        <v>-4875.16</v>
      </c>
      <c r="I38" s="220">
        <f t="shared" si="12"/>
        <v>0.6463277327993964</v>
      </c>
      <c r="J38" s="221">
        <f t="shared" si="1"/>
        <v>-48380.76</v>
      </c>
      <c r="K38" s="222">
        <f t="shared" si="15"/>
        <v>0.15551125850933845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-5228.9</v>
      </c>
      <c r="T38" s="222">
        <f t="shared" si="14"/>
        <v>0.6301564420779537</v>
      </c>
      <c r="U38" s="206">
        <f>F38-лютий!F38</f>
        <v>4900</v>
      </c>
      <c r="V38" s="206">
        <f>G38-лютий!G38</f>
        <v>954.4299999999994</v>
      </c>
      <c r="W38" s="221">
        <f t="shared" si="10"/>
        <v>-3945.5700000000006</v>
      </c>
      <c r="X38" s="222">
        <f t="shared" si="18"/>
        <v>19.478163265306108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17274.29</v>
      </c>
      <c r="H39" s="218">
        <f t="shared" si="9"/>
        <v>-7119.16</v>
      </c>
      <c r="I39" s="220">
        <f t="shared" si="12"/>
        <v>0.7081528033140044</v>
      </c>
      <c r="J39" s="221">
        <f t="shared" si="1"/>
        <v>-88711.70999999999</v>
      </c>
      <c r="K39" s="222">
        <f t="shared" si="15"/>
        <v>0.1629865265223709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-6898.110000000001</v>
      </c>
      <c r="T39" s="222">
        <f t="shared" si="14"/>
        <v>0.7146286674058017</v>
      </c>
      <c r="U39" s="206">
        <f>F39-лютий!F39</f>
        <v>8600</v>
      </c>
      <c r="V39" s="206">
        <f>G39-лютий!G39</f>
        <v>1414.8700000000008</v>
      </c>
      <c r="W39" s="221">
        <f t="shared" si="10"/>
        <v>-7185.129999999999</v>
      </c>
      <c r="X39" s="222">
        <f t="shared" si="18"/>
        <v>16.451976744186055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173.36</v>
      </c>
      <c r="H40" s="218">
        <f t="shared" si="9"/>
        <v>-407.47</v>
      </c>
      <c r="I40" s="220">
        <f t="shared" si="12"/>
        <v>0.2984694316753611</v>
      </c>
      <c r="J40" s="221">
        <f t="shared" si="1"/>
        <v>-3226.64</v>
      </c>
      <c r="K40" s="222">
        <f t="shared" si="15"/>
        <v>0.050988235294117654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-123.94</v>
      </c>
      <c r="T40" s="222">
        <f t="shared" si="14"/>
        <v>0.5831146989572822</v>
      </c>
      <c r="U40" s="206">
        <f>F40-лютий!F40</f>
        <v>239.00000000000006</v>
      </c>
      <c r="V40" s="206">
        <f>G40-лютий!G40</f>
        <v>8.150000000000006</v>
      </c>
      <c r="W40" s="221">
        <f t="shared" si="10"/>
        <v>-230.85000000000005</v>
      </c>
      <c r="X40" s="222">
        <f t="shared" si="18"/>
        <v>3.4100418410041855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3459.48</v>
      </c>
      <c r="H41" s="218">
        <f t="shared" si="9"/>
        <v>-1133.3200000000002</v>
      </c>
      <c r="I41" s="220">
        <f t="shared" si="12"/>
        <v>0.7532398536840271</v>
      </c>
      <c r="J41" s="221">
        <f t="shared" si="1"/>
        <v>-17640.52</v>
      </c>
      <c r="K41" s="222">
        <f t="shared" si="15"/>
        <v>0.1639563981042654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-1250.85</v>
      </c>
      <c r="T41" s="222">
        <f t="shared" si="14"/>
        <v>0.734445357331652</v>
      </c>
      <c r="U41" s="206">
        <f>F41-лютий!F41</f>
        <v>1500</v>
      </c>
      <c r="V41" s="206">
        <f>G41-лютий!G41</f>
        <v>349.24000000000024</v>
      </c>
      <c r="W41" s="221">
        <f t="shared" si="10"/>
        <v>-1150.7599999999998</v>
      </c>
      <c r="X41" s="222">
        <f t="shared" si="18"/>
        <v>23.28266666666668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63216.33</v>
      </c>
      <c r="H47" s="102">
        <f t="shared" si="9"/>
        <v>-5432.830000000002</v>
      </c>
      <c r="I47" s="208">
        <f>G47/F47</f>
        <v>0.9208609398862273</v>
      </c>
      <c r="J47" s="108">
        <f t="shared" si="1"/>
        <v>-191334.46999999997</v>
      </c>
      <c r="K47" s="148">
        <f>G47/E47</f>
        <v>0.24834465261943786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7819.709999999999</v>
      </c>
      <c r="T47" s="160">
        <f t="shared" si="19"/>
        <v>1.1411586122041382</v>
      </c>
      <c r="U47" s="107">
        <f>F47-лютий!F47</f>
        <v>8801</v>
      </c>
      <c r="V47" s="110">
        <f>G47-лютий!G47</f>
        <v>3193.4300000000003</v>
      </c>
      <c r="W47" s="111">
        <f t="shared" si="10"/>
        <v>-5607.57</v>
      </c>
      <c r="X47" s="148">
        <f>V47/U47</f>
        <v>0.36284853993864336</v>
      </c>
      <c r="Y47" s="197">
        <f t="shared" si="16"/>
        <v>0.0015569777192341316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14043.36</v>
      </c>
      <c r="H49" s="71">
        <f>G49-F49</f>
        <v>-940.5100000000002</v>
      </c>
      <c r="I49" s="209">
        <f>G49/F49</f>
        <v>0.9372318366349949</v>
      </c>
      <c r="J49" s="72">
        <f t="shared" si="1"/>
        <v>-41671.64</v>
      </c>
      <c r="K49" s="75">
        <f>G49/E49</f>
        <v>0.2520570761913309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3095.4400000000005</v>
      </c>
      <c r="T49" s="153">
        <f t="shared" si="19"/>
        <v>1.2827422925998728</v>
      </c>
      <c r="U49" s="73">
        <f>F49-лютий!F49</f>
        <v>1400</v>
      </c>
      <c r="V49" s="98">
        <f>G49-лютий!G49</f>
        <v>449.7300000000014</v>
      </c>
      <c r="W49" s="74">
        <f t="shared" si="10"/>
        <v>-950.2699999999986</v>
      </c>
      <c r="X49" s="75">
        <f>V49/U49</f>
        <v>0.3212357142857153</v>
      </c>
      <c r="Y49" s="197">
        <f t="shared" si="16"/>
        <v>0.04546538107755249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49151.12</v>
      </c>
      <c r="H50" s="71">
        <f>G50-F50</f>
        <v>-4489.369999999995</v>
      </c>
      <c r="I50" s="209">
        <f>G50/F50</f>
        <v>0.9163063200951371</v>
      </c>
      <c r="J50" s="72">
        <f t="shared" si="1"/>
        <v>-149603.88</v>
      </c>
      <c r="K50" s="75">
        <f>G50/E50</f>
        <v>0.24729501144625293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4718.540000000001</v>
      </c>
      <c r="T50" s="153">
        <f t="shared" si="19"/>
        <v>1.1061954988884284</v>
      </c>
      <c r="U50" s="73">
        <f>F50-лютий!F50</f>
        <v>7400</v>
      </c>
      <c r="V50" s="98">
        <f>G50-лютий!G50</f>
        <v>2743.6800000000003</v>
      </c>
      <c r="W50" s="74">
        <f t="shared" si="10"/>
        <v>-4656.32</v>
      </c>
      <c r="X50" s="75">
        <f>V50/U50</f>
        <v>0.3707675675675676</v>
      </c>
      <c r="Y50" s="197">
        <f t="shared" si="16"/>
        <v>-0.008712968166981527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9421.230000000001</v>
      </c>
      <c r="H53" s="103">
        <f>H54+H55+H56+H57+H58+H60+H62+H63+H64+H65+H66+H71+H72+H76+H59+H61</f>
        <v>-1221.8180000000002</v>
      </c>
      <c r="I53" s="143">
        <f aca="true" t="shared" si="20" ref="I53:I72">G53/F53</f>
        <v>0.8852003674135457</v>
      </c>
      <c r="J53" s="104">
        <f>G53-E53</f>
        <v>-37827.67</v>
      </c>
      <c r="K53" s="156">
        <f aca="true" t="shared" si="21" ref="K53:K72">G53/E53</f>
        <v>0.1993957531286443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-4452.999999999998</v>
      </c>
      <c r="T53" s="143">
        <f>G53/R53</f>
        <v>0.6790452515202646</v>
      </c>
      <c r="U53" s="103">
        <f>U54+U55+U56+U57+U58+U60+U62+U63+U64+U65+U66+U71+U72+U76+U59+U61</f>
        <v>3607.5</v>
      </c>
      <c r="V53" s="103">
        <f>V54+V55+V56+V57+V58+V60+V62+V63+V64+V65+V66+V71+V72+V76+V59+V61</f>
        <v>2475.5499999999993</v>
      </c>
      <c r="W53" s="103">
        <f>W54+W55+W56+W57+W58+W60+W62+W63+W64+W65+W66+W71+W72+W76</f>
        <v>-1115.15</v>
      </c>
      <c r="X53" s="143">
        <f>V53/U53</f>
        <v>0.6862231462231461</v>
      </c>
      <c r="Y53" s="197">
        <f t="shared" si="16"/>
        <v>-0.0019612721696573576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56.12</v>
      </c>
      <c r="H58" s="102">
        <f t="shared" si="22"/>
        <v>-92.31</v>
      </c>
      <c r="I58" s="213">
        <f t="shared" si="20"/>
        <v>0.3780906824765883</v>
      </c>
      <c r="J58" s="115">
        <f t="shared" si="24"/>
        <v>-687.88</v>
      </c>
      <c r="K58" s="155">
        <f t="shared" si="21"/>
        <v>0.07543010752688172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-221.64</v>
      </c>
      <c r="T58" s="155">
        <f t="shared" si="27"/>
        <v>0.20204493087557604</v>
      </c>
      <c r="U58" s="107">
        <f>F58-лютий!F58</f>
        <v>60</v>
      </c>
      <c r="V58" s="110">
        <f>G58-лютий!G58</f>
        <v>3.9399999999999977</v>
      </c>
      <c r="W58" s="111">
        <f t="shared" si="23"/>
        <v>-56.06</v>
      </c>
      <c r="X58" s="155">
        <f t="shared" si="28"/>
        <v>0.06566666666666662</v>
      </c>
      <c r="Y58" s="197">
        <f t="shared" si="16"/>
        <v>-0.8528103809731147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-18.38</v>
      </c>
      <c r="H59" s="102">
        <f t="shared" si="22"/>
        <v>-38.379999999999995</v>
      </c>
      <c r="I59" s="213">
        <f t="shared" si="20"/>
        <v>-0.9189999999999999</v>
      </c>
      <c r="J59" s="115">
        <f t="shared" si="24"/>
        <v>-133.88</v>
      </c>
      <c r="K59" s="155">
        <f t="shared" si="21"/>
        <v>-0.15913419913419913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-18.89</v>
      </c>
      <c r="T59" s="155">
        <f t="shared" si="27"/>
        <v>-36.03921568627451</v>
      </c>
      <c r="U59" s="107">
        <f>F59-лютий!F59</f>
        <v>10</v>
      </c>
      <c r="V59" s="110">
        <f>G59-лютий!G59</f>
        <v>-6.799999999999999</v>
      </c>
      <c r="W59" s="111">
        <f t="shared" si="23"/>
        <v>-16.799999999999997</v>
      </c>
      <c r="X59" s="155">
        <f t="shared" si="28"/>
        <v>-0.6799999999999999</v>
      </c>
      <c r="Y59" s="197">
        <f t="shared" si="16"/>
        <v>-37.04971437393855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218.5</v>
      </c>
      <c r="H60" s="102">
        <f t="shared" si="22"/>
        <v>-65.5</v>
      </c>
      <c r="I60" s="213">
        <f t="shared" si="20"/>
        <v>0.7693661971830986</v>
      </c>
      <c r="J60" s="115">
        <f t="shared" si="24"/>
        <v>-1065.5</v>
      </c>
      <c r="K60" s="155">
        <f t="shared" si="21"/>
        <v>0.17017133956386293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-82.44999999999999</v>
      </c>
      <c r="T60" s="155">
        <f t="shared" si="27"/>
        <v>0.7260342249543114</v>
      </c>
      <c r="U60" s="107">
        <f>F60-лютий!F60</f>
        <v>100</v>
      </c>
      <c r="V60" s="110">
        <f>G60-лютий!G60</f>
        <v>41.31</v>
      </c>
      <c r="W60" s="111">
        <f t="shared" si="23"/>
        <v>-58.69</v>
      </c>
      <c r="X60" s="155">
        <f t="shared" si="28"/>
        <v>0.4131</v>
      </c>
      <c r="Y60" s="197">
        <f t="shared" si="16"/>
        <v>-0.3394021558811101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4694.38</v>
      </c>
      <c r="H62" s="102">
        <f t="shared" si="22"/>
        <v>-995.6199999999999</v>
      </c>
      <c r="I62" s="213">
        <f t="shared" si="20"/>
        <v>0.8250228471001758</v>
      </c>
      <c r="J62" s="115">
        <f t="shared" si="24"/>
        <v>-16565.62</v>
      </c>
      <c r="K62" s="155">
        <f t="shared" si="21"/>
        <v>0.22080809031044216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1109.44</v>
      </c>
      <c r="T62" s="155">
        <f t="shared" si="27"/>
        <v>1.3094724040011827</v>
      </c>
      <c r="U62" s="107">
        <f>F62-лютий!F62</f>
        <v>1800</v>
      </c>
      <c r="V62" s="110">
        <f>G62-лютий!G62</f>
        <v>738.96</v>
      </c>
      <c r="W62" s="111">
        <f t="shared" si="23"/>
        <v>-1061.04</v>
      </c>
      <c r="X62" s="155">
        <f t="shared" si="28"/>
        <v>0.41053333333333336</v>
      </c>
      <c r="Y62" s="197">
        <f t="shared" si="16"/>
        <v>0.2522942839085329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144.06</v>
      </c>
      <c r="H63" s="102">
        <f t="shared" si="22"/>
        <v>-40.94</v>
      </c>
      <c r="I63" s="213">
        <f t="shared" si="20"/>
        <v>0.7787027027027027</v>
      </c>
      <c r="J63" s="115">
        <f t="shared" si="24"/>
        <v>-622.94</v>
      </c>
      <c r="K63" s="155">
        <f t="shared" si="21"/>
        <v>0.1878226857887875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8.860000000000014</v>
      </c>
      <c r="T63" s="155">
        <f t="shared" si="27"/>
        <v>1.0655325443786983</v>
      </c>
      <c r="U63" s="107">
        <f>F63-лютий!F63</f>
        <v>64</v>
      </c>
      <c r="V63" s="110">
        <f>G63-лютий!G63</f>
        <v>22.370000000000005</v>
      </c>
      <c r="W63" s="111">
        <f t="shared" si="23"/>
        <v>-41.629999999999995</v>
      </c>
      <c r="X63" s="155">
        <f t="shared" si="28"/>
        <v>0.34953125000000007</v>
      </c>
      <c r="Y63" s="197">
        <f t="shared" si="16"/>
        <v>-0.014688288250449544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119.58</v>
      </c>
      <c r="H66" s="102">
        <f t="shared" si="22"/>
        <v>-75.55999999999999</v>
      </c>
      <c r="I66" s="213">
        <f t="shared" si="20"/>
        <v>0.6127908168494415</v>
      </c>
      <c r="J66" s="115">
        <f t="shared" si="24"/>
        <v>-746.42</v>
      </c>
      <c r="K66" s="155">
        <f t="shared" si="21"/>
        <v>0.13808314087759815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-126.42</v>
      </c>
      <c r="T66" s="155">
        <f t="shared" si="27"/>
        <v>0.48609756097560974</v>
      </c>
      <c r="U66" s="107">
        <f>F66-лютий!F66</f>
        <v>74.49999999999999</v>
      </c>
      <c r="V66" s="110">
        <f>G66-лютий!G66</f>
        <v>12.700000000000003</v>
      </c>
      <c r="W66" s="111">
        <f t="shared" si="23"/>
        <v>-61.79999999999998</v>
      </c>
      <c r="X66" s="155">
        <f t="shared" si="28"/>
        <v>0.1704697986577182</v>
      </c>
      <c r="Y66" s="197">
        <f t="shared" si="16"/>
        <v>-0.48018303976974297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92.92</v>
      </c>
      <c r="H67" s="71">
        <f t="shared" si="22"/>
        <v>-67.49999999999999</v>
      </c>
      <c r="I67" s="209">
        <f t="shared" si="20"/>
        <v>0.5792295225034285</v>
      </c>
      <c r="J67" s="72">
        <f t="shared" si="24"/>
        <v>-635.2800000000001</v>
      </c>
      <c r="K67" s="75">
        <f t="shared" si="21"/>
        <v>0.1276023070585004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-128.01999999999998</v>
      </c>
      <c r="T67" s="204">
        <f t="shared" si="27"/>
        <v>0.42056666968407713</v>
      </c>
      <c r="U67" s="73">
        <f>F67-лютий!F67</f>
        <v>62.999999999999986</v>
      </c>
      <c r="V67" s="98">
        <f>G67-лютий!G67</f>
        <v>9.030000000000001</v>
      </c>
      <c r="W67" s="74">
        <f t="shared" si="23"/>
        <v>-53.969999999999985</v>
      </c>
      <c r="X67" s="75">
        <f t="shared" si="28"/>
        <v>0.1433333333333334</v>
      </c>
      <c r="Y67" s="197">
        <f t="shared" si="16"/>
        <v>-0.5368102070743568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26.62</v>
      </c>
      <c r="H70" s="71">
        <f t="shared" si="22"/>
        <v>-7.9999999999999964</v>
      </c>
      <c r="I70" s="209">
        <f t="shared" si="20"/>
        <v>0.7689196995956096</v>
      </c>
      <c r="J70" s="72">
        <f t="shared" si="24"/>
        <v>-110.18</v>
      </c>
      <c r="K70" s="75">
        <f t="shared" si="21"/>
        <v>0.1945906432748538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1.6600000000000001</v>
      </c>
      <c r="T70" s="204">
        <f t="shared" si="27"/>
        <v>1.0665064102564104</v>
      </c>
      <c r="U70" s="73">
        <f>F70-лютий!F70</f>
        <v>11.399999999999999</v>
      </c>
      <c r="V70" s="98">
        <f>G70-лютий!G70</f>
        <v>3.4700000000000024</v>
      </c>
      <c r="W70" s="74">
        <f t="shared" si="23"/>
        <v>-7.929999999999996</v>
      </c>
      <c r="X70" s="75">
        <f t="shared" si="28"/>
        <v>0.3043859649122809</v>
      </c>
      <c r="Y70" s="197">
        <f t="shared" si="16"/>
        <v>0.05631589186917041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1325.24</v>
      </c>
      <c r="H72" s="102">
        <f t="shared" si="22"/>
        <v>-603.4100000000001</v>
      </c>
      <c r="I72" s="213">
        <f t="shared" si="20"/>
        <v>0.6871334871542271</v>
      </c>
      <c r="J72" s="115">
        <f t="shared" si="24"/>
        <v>-6844.76</v>
      </c>
      <c r="K72" s="155">
        <f t="shared" si="21"/>
        <v>0.16220807833537332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-1750.49</v>
      </c>
      <c r="T72" s="155">
        <f t="shared" si="27"/>
        <v>0.4308700698695919</v>
      </c>
      <c r="U72" s="107">
        <f>F72-лютий!F72</f>
        <v>680</v>
      </c>
      <c r="V72" s="110">
        <f>G72-лютий!G72</f>
        <v>253.08999999999992</v>
      </c>
      <c r="W72" s="111">
        <f t="shared" si="23"/>
        <v>-426.9100000000001</v>
      </c>
      <c r="X72" s="155">
        <f t="shared" si="28"/>
        <v>0.37219117647058814</v>
      </c>
      <c r="Y72" s="197">
        <f t="shared" si="16"/>
        <v>-0.5794033098596498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283835.36</v>
      </c>
      <c r="H79" s="103">
        <f>G79-F79</f>
        <v>-88360.19700000004</v>
      </c>
      <c r="I79" s="210">
        <f>G79/F79</f>
        <v>0.7625973890924226</v>
      </c>
      <c r="J79" s="104">
        <f>G79-E79</f>
        <v>-1344082.3399999999</v>
      </c>
      <c r="K79" s="156">
        <f>G79/E79</f>
        <v>0.17435485835678302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-23593.600000000035</v>
      </c>
      <c r="T79" s="156">
        <f>G79/R79</f>
        <v>0.9232551155883296</v>
      </c>
      <c r="U79" s="103">
        <f>U8+U53+U77+U78</f>
        <v>123391.9</v>
      </c>
      <c r="V79" s="103">
        <f>V8+V53+V77+V78</f>
        <v>34992.91</v>
      </c>
      <c r="W79" s="135">
        <f>V79-U79</f>
        <v>-88398.98999999999</v>
      </c>
      <c r="X79" s="156">
        <f>V79/U79</f>
        <v>0.28359162959643225</v>
      </c>
      <c r="Y79" s="197">
        <f t="shared" si="16"/>
        <v>-0.2403773499291314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806.45</v>
      </c>
      <c r="H88" s="112">
        <f t="shared" si="31"/>
        <v>0.02100000000007185</v>
      </c>
      <c r="I88" s="213">
        <f>G88/F88</f>
        <v>1.0000260407301822</v>
      </c>
      <c r="J88" s="117">
        <f>G88-E88</f>
        <v>-4193.55</v>
      </c>
      <c r="K88" s="147">
        <f>G88/E88</f>
        <v>0.16129000000000002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806.34</v>
      </c>
      <c r="T88" s="147">
        <f t="shared" si="30"/>
        <v>7331.363636363637</v>
      </c>
      <c r="U88" s="112">
        <f>F88-лютий!F88</f>
        <v>0</v>
      </c>
      <c r="V88" s="118">
        <f>G88-лютий!G88</f>
        <v>0.009999999999990905</v>
      </c>
      <c r="W88" s="117">
        <f t="shared" si="34"/>
        <v>0.009999999999990905</v>
      </c>
      <c r="X88" s="147" t="e">
        <f>V88/U88</f>
        <v>#DIV/0!</v>
      </c>
      <c r="Y88" s="197">
        <f t="shared" si="16"/>
        <v>7326.033941435375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1342.79</v>
      </c>
      <c r="H90" s="112">
        <f t="shared" si="31"/>
        <v>-4657.21</v>
      </c>
      <c r="I90" s="213">
        <f>G90/F90</f>
        <v>0.22379833333333332</v>
      </c>
      <c r="J90" s="117">
        <f t="shared" si="35"/>
        <v>-20657.21</v>
      </c>
      <c r="K90" s="147">
        <f>G90/E90</f>
        <v>0.06103590909090909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128.54999999999995</v>
      </c>
      <c r="T90" s="147">
        <f t="shared" si="30"/>
        <v>1.1058686915272105</v>
      </c>
      <c r="U90" s="112">
        <f>F90-лютий!F90</f>
        <v>3000</v>
      </c>
      <c r="V90" s="118">
        <f>G90-лютий!G90</f>
        <v>1011.64</v>
      </c>
      <c r="W90" s="117">
        <f t="shared" si="34"/>
        <v>-1988.3600000000001</v>
      </c>
      <c r="X90" s="147">
        <f>V90/U90</f>
        <v>0.3372133333333333</v>
      </c>
      <c r="Y90" s="197">
        <f t="shared" si="16"/>
        <v>-0.1653755329791422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2346.69</v>
      </c>
      <c r="H92" s="129">
        <f t="shared" si="31"/>
        <v>-6480.739</v>
      </c>
      <c r="I92" s="216">
        <f>G92/F92</f>
        <v>0.26584071081172106</v>
      </c>
      <c r="J92" s="131">
        <f t="shared" si="35"/>
        <v>-41126.31</v>
      </c>
      <c r="K92" s="151">
        <f>G92/E92</f>
        <v>0.05398040162859706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962.13526</v>
      </c>
      <c r="T92" s="147">
        <f t="shared" si="30"/>
        <v>1.6949059016619308</v>
      </c>
      <c r="U92" s="129">
        <f>F92-лютий!F92</f>
        <v>4002</v>
      </c>
      <c r="V92" s="174">
        <f>G92-лютий!G92</f>
        <v>1012.6500000000001</v>
      </c>
      <c r="W92" s="131">
        <f t="shared" si="34"/>
        <v>-2989.35</v>
      </c>
      <c r="X92" s="151">
        <f>V92/U92</f>
        <v>0.2530359820089955</v>
      </c>
      <c r="Y92" s="197">
        <f t="shared" si="16"/>
        <v>0.04867901143386821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0.05</v>
      </c>
      <c r="H93" s="112">
        <f t="shared" si="31"/>
        <v>-6.95</v>
      </c>
      <c r="I93" s="213"/>
      <c r="J93" s="117">
        <f t="shared" si="35"/>
        <v>-42.95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-8.729999999999999</v>
      </c>
      <c r="T93" s="147">
        <f t="shared" si="30"/>
        <v>0.0056947608200455585</v>
      </c>
      <c r="U93" s="112">
        <f>F93-лютий!F93</f>
        <v>4</v>
      </c>
      <c r="V93" s="118">
        <f>G93-лютий!G93</f>
        <v>0.030000000000000002</v>
      </c>
      <c r="W93" s="117">
        <f t="shared" si="34"/>
        <v>-3.97</v>
      </c>
      <c r="X93" s="147"/>
      <c r="Y93" s="197">
        <f t="shared" si="16"/>
        <v>-0.8688222210794866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2378.5</v>
      </c>
      <c r="H95" s="112">
        <f t="shared" si="31"/>
        <v>-441.25</v>
      </c>
      <c r="I95" s="213">
        <f>G95/F95</f>
        <v>0.8435144959659544</v>
      </c>
      <c r="J95" s="117">
        <f t="shared" si="35"/>
        <v>-6671.5</v>
      </c>
      <c r="K95" s="147">
        <f>G95/E95</f>
        <v>0.26281767955801105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160.55000000000018</v>
      </c>
      <c r="T95" s="147">
        <f t="shared" si="30"/>
        <v>1.0723866633603103</v>
      </c>
      <c r="U95" s="112">
        <f>F95-лютий!F95</f>
        <v>1</v>
      </c>
      <c r="V95" s="118">
        <f>G95-лютий!G95</f>
        <v>0.2600000000002183</v>
      </c>
      <c r="W95" s="117">
        <f t="shared" si="34"/>
        <v>-0.7399999999997817</v>
      </c>
      <c r="X95" s="147">
        <f>V95/U95</f>
        <v>0.2600000000002183</v>
      </c>
      <c r="Y95" s="197">
        <f t="shared" si="16"/>
        <v>-0.05408428364701123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2378.55</v>
      </c>
      <c r="H97" s="129">
        <f t="shared" si="31"/>
        <v>-448.1999999999998</v>
      </c>
      <c r="I97" s="216">
        <f>G97/F97</f>
        <v>0.8414433536747148</v>
      </c>
      <c r="J97" s="131">
        <f t="shared" si="35"/>
        <v>-6714.45</v>
      </c>
      <c r="K97" s="151">
        <f>G97/E97</f>
        <v>0.2615803365225998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151.78999999999996</v>
      </c>
      <c r="T97" s="147">
        <f t="shared" si="30"/>
        <v>1.068166304406402</v>
      </c>
      <c r="U97" s="129">
        <f>F97-лютий!F97</f>
        <v>5</v>
      </c>
      <c r="V97" s="174">
        <f>G97-лютий!G97</f>
        <v>0.29000000000041837</v>
      </c>
      <c r="W97" s="131">
        <f t="shared" si="34"/>
        <v>-4.709999999999582</v>
      </c>
      <c r="X97" s="151">
        <f>V97/U97</f>
        <v>0.05800000000008367</v>
      </c>
      <c r="Y97" s="197">
        <f t="shared" si="16"/>
        <v>-0.05675807588311166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4729.03</v>
      </c>
      <c r="H100" s="184">
        <f>G100-F100</f>
        <v>-6930.374220000001</v>
      </c>
      <c r="I100" s="217">
        <f>G100/F100</f>
        <v>0.4055979114171238</v>
      </c>
      <c r="J100" s="177">
        <f>G100-E100</f>
        <v>-47856.383</v>
      </c>
      <c r="K100" s="178">
        <f>G100/E100</f>
        <v>0.08993045276643544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1075.0199999999995</v>
      </c>
      <c r="T100" s="178">
        <f t="shared" si="30"/>
        <v>1.294202807326745</v>
      </c>
      <c r="U100" s="183">
        <f>U86+U87+U92+U97+U98</f>
        <v>4008.76522</v>
      </c>
      <c r="V100" s="183">
        <f>V86+V87+V92+V97+V98</f>
        <v>1012.9400000000005</v>
      </c>
      <c r="W100" s="177">
        <f>V100-U100</f>
        <v>-2995.8252199999997</v>
      </c>
      <c r="X100" s="178">
        <f>V100/U100</f>
        <v>0.2526812982078308</v>
      </c>
      <c r="Y100" s="197">
        <f>T100-Q100</f>
        <v>-0.2272879322968333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288564.39</v>
      </c>
      <c r="H101" s="184">
        <f>G101-F101</f>
        <v>-95290.57122000004</v>
      </c>
      <c r="I101" s="217">
        <f>G101/F101</f>
        <v>0.7517537068763172</v>
      </c>
      <c r="J101" s="177">
        <f>G101-E101</f>
        <v>-1391938.7229999998</v>
      </c>
      <c r="K101" s="178">
        <f>G101/E101</f>
        <v>0.17171309458919165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-22518.580000000034</v>
      </c>
      <c r="T101" s="178">
        <f t="shared" si="30"/>
        <v>0.9276123022742132</v>
      </c>
      <c r="U101" s="184">
        <f>U79+U100</f>
        <v>127400.66522</v>
      </c>
      <c r="V101" s="184">
        <f>V79+V100</f>
        <v>36005.850000000006</v>
      </c>
      <c r="W101" s="177">
        <f>V101-U101</f>
        <v>-91394.81521999999</v>
      </c>
      <c r="X101" s="178">
        <f>V101/U101</f>
        <v>0.28261901095903874</v>
      </c>
      <c r="Y101" s="197">
        <f>T101-Q101</f>
        <v>-0.24464779698942107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14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6311.442642857146</v>
      </c>
      <c r="H104" s="262"/>
      <c r="I104" s="262"/>
      <c r="J104" s="262"/>
      <c r="V104" s="261">
        <f>IF(W79&lt;0,ABS(W79/C103),0)</f>
        <v>6314.2135714285705</v>
      </c>
    </row>
    <row r="105" spans="2:7" ht="30.75">
      <c r="B105" s="263" t="s">
        <v>146</v>
      </c>
      <c r="C105" s="264">
        <v>43172</v>
      </c>
      <c r="D105" s="261"/>
      <c r="E105" s="261">
        <v>1434.4</v>
      </c>
      <c r="F105" s="78"/>
      <c r="G105" s="4" t="s">
        <v>147</v>
      </c>
    </row>
    <row r="106" spans="3:10" ht="15">
      <c r="C106" s="264">
        <v>43171</v>
      </c>
      <c r="D106" s="261"/>
      <c r="E106" s="261">
        <v>1588.3</v>
      </c>
      <c r="F106" s="78"/>
      <c r="G106" s="306"/>
      <c r="H106" s="306"/>
      <c r="I106" s="265"/>
      <c r="J106" s="266"/>
    </row>
    <row r="107" spans="3:10" ht="15">
      <c r="C107" s="264">
        <v>43166</v>
      </c>
      <c r="D107" s="261"/>
      <c r="E107" s="261">
        <v>12476.1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563.73771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8" sqref="A48:IV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2018-03-14T09:54:31Z</cp:lastPrinted>
  <dcterms:created xsi:type="dcterms:W3CDTF">2003-07-28T11:27:56Z</dcterms:created>
  <dcterms:modified xsi:type="dcterms:W3CDTF">2018-03-14T10:06:22Z</dcterms:modified>
  <cp:category/>
  <cp:version/>
  <cp:contentType/>
  <cp:contentStatus/>
</cp:coreProperties>
</file>